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ALDOS 26-07-2023\MIS DOCUMENTOS\vigilancia\proceso nuevo\proceso 6 meses\"/>
    </mc:Choice>
  </mc:AlternateContent>
  <xr:revisionPtr revIDLastSave="0" documentId="13_ncr:2001_{3FF92D98-DA2C-4917-B9F4-F2ACF35A3811}" xr6:coauthVersionLast="47" xr6:coauthVersionMax="47" xr10:uidLastSave="{00000000-0000-0000-0000-000000000000}"/>
  <bookViews>
    <workbookView xWindow="4155" yWindow="750" windowWidth="21600" windowHeight="13815" activeTab="1" xr2:uid="{D653A2DC-4617-4BA0-93B4-2F9B8B797E33}"/>
  </bookViews>
  <sheets>
    <sheet name="Hoja1" sheetId="1" r:id="rId1"/>
    <sheet name="nueva proyección precios" sheetId="2" r:id="rId2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2" l="1"/>
  <c r="C9" i="2"/>
  <c r="E7" i="2" l="1"/>
  <c r="F7" i="2" s="1"/>
  <c r="F5" i="2"/>
  <c r="F4" i="2"/>
  <c r="G4" i="2" s="1"/>
  <c r="H4" i="2" s="1"/>
  <c r="P4" i="2" l="1"/>
  <c r="I4" i="2"/>
  <c r="G5" i="2" l="1"/>
  <c r="H5" i="2" s="1"/>
  <c r="J1" i="2"/>
  <c r="J5" i="2" l="1"/>
  <c r="I5" i="2"/>
  <c r="P5" i="2"/>
  <c r="G6" i="2"/>
  <c r="L5" i="2"/>
  <c r="O5" i="2"/>
  <c r="K5" i="2"/>
  <c r="N5" i="2"/>
  <c r="Q5" i="2" s="1"/>
  <c r="M5" i="2" l="1"/>
  <c r="J4" i="2"/>
  <c r="H6" i="2"/>
  <c r="P6" i="2"/>
  <c r="O4" i="2"/>
  <c r="O6" i="2" s="1"/>
  <c r="N4" i="2"/>
  <c r="Q4" i="2" s="1"/>
  <c r="L4" i="2"/>
  <c r="L6" i="2" s="1"/>
  <c r="K4" i="2"/>
  <c r="K6" i="2" s="1"/>
  <c r="J6" i="2" l="1"/>
  <c r="M4" i="2"/>
  <c r="N6" i="2"/>
  <c r="I6" i="2"/>
  <c r="C23" i="1"/>
  <c r="M6" i="2" l="1"/>
  <c r="Q6" i="2"/>
  <c r="C11" i="2"/>
  <c r="J1" i="1"/>
  <c r="L1" i="1" s="1"/>
  <c r="G6" i="1"/>
  <c r="H6" i="1" s="1"/>
  <c r="I6" i="1" s="1"/>
  <c r="G5" i="1"/>
  <c r="H5" i="1" s="1"/>
  <c r="I5" i="1" s="1"/>
  <c r="G4" i="1"/>
  <c r="H4" i="1" s="1"/>
  <c r="K5" i="1" l="1"/>
  <c r="V5" i="1"/>
  <c r="K6" i="1"/>
  <c r="V6" i="1"/>
  <c r="H7" i="1"/>
  <c r="I4" i="1"/>
  <c r="U5" i="1"/>
  <c r="S5" i="1"/>
  <c r="R5" i="1"/>
  <c r="L5" i="1"/>
  <c r="T5" i="1"/>
  <c r="Q5" i="1"/>
  <c r="O5" i="1"/>
  <c r="N5" i="1"/>
  <c r="P5" i="1"/>
  <c r="M5" i="1"/>
  <c r="Q6" i="1"/>
  <c r="T6" i="1"/>
  <c r="U6" i="1"/>
  <c r="R6" i="1"/>
  <c r="P6" i="1"/>
  <c r="O6" i="1"/>
  <c r="M6" i="1"/>
  <c r="S6" i="1"/>
  <c r="N6" i="1"/>
  <c r="L6" i="1"/>
  <c r="K4" i="1" l="1"/>
  <c r="V4" i="1"/>
  <c r="W6" i="1"/>
  <c r="W5" i="1"/>
  <c r="I7" i="1"/>
  <c r="N4" i="1"/>
  <c r="N7" i="1" s="1"/>
  <c r="M4" i="1"/>
  <c r="M7" i="1" s="1"/>
  <c r="Q4" i="1"/>
  <c r="Q7" i="1" s="1"/>
  <c r="O4" i="1"/>
  <c r="K7" i="1"/>
  <c r="L4" i="1"/>
  <c r="L7" i="1" s="1"/>
  <c r="V7" i="1"/>
  <c r="R4" i="1"/>
  <c r="R7" i="1" s="1"/>
  <c r="U4" i="1"/>
  <c r="U7" i="1" s="1"/>
  <c r="T4" i="1"/>
  <c r="T7" i="1" s="1"/>
  <c r="S4" i="1"/>
  <c r="S7" i="1" s="1"/>
  <c r="P4" i="1"/>
  <c r="P7" i="1" s="1"/>
  <c r="J7" i="1" l="1"/>
  <c r="E10" i="1" s="1"/>
  <c r="H11" i="1" s="1"/>
  <c r="W4" i="1"/>
  <c r="W7" i="1" s="1"/>
  <c r="C10" i="1"/>
  <c r="D10" i="1" s="1"/>
  <c r="O7" i="1"/>
  <c r="E11" i="1" s="1"/>
  <c r="C11" i="1"/>
  <c r="C12" i="1" l="1"/>
  <c r="E15" i="1"/>
  <c r="E19" i="1" s="1"/>
  <c r="G10" i="1"/>
</calcChain>
</file>

<file path=xl/sharedStrings.xml><?xml version="1.0" encoding="utf-8"?>
<sst xmlns="http://schemas.openxmlformats.org/spreadsheetml/2006/main" count="67" uniqueCount="44">
  <si>
    <t>Código</t>
  </si>
  <si>
    <t>Descripción</t>
  </si>
  <si>
    <t>Cantidad</t>
  </si>
  <si>
    <t>Tiempo</t>
  </si>
  <si>
    <t>Punto de servicio institucional de 24 horas de lunes a domingo permanente mensual con arma</t>
  </si>
  <si>
    <t>12 meses (365 días)</t>
  </si>
  <si>
    <t>Punto de servicio institucional de 24 horas de lunes a domingo permanente mensual sin arma</t>
  </si>
  <si>
    <t>Punto servicio institucional de 12 horas - lunes a domingo nocturno mensual con arma</t>
  </si>
  <si>
    <t>año por punto</t>
  </si>
  <si>
    <t>mensual por punto</t>
  </si>
  <si>
    <t>Total año puntos</t>
  </si>
  <si>
    <t>Diario total puntos</t>
  </si>
  <si>
    <t>27 al 31 agosto ( 5dias)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</si>
  <si>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</si>
  <si>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</si>
  <si>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</si>
  <si>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</si>
  <si>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</si>
  <si>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</si>
  <si>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</si>
  <si>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</si>
  <si>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</si>
  <si>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</si>
  <si>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</si>
  <si>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</si>
  <si>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Total</t>
  </si>
  <si>
    <t>Pago para año 2025 (agosto- noviembre)</t>
  </si>
  <si>
    <t>Pago para año 2026 (diciembre 2025 a agosto 2026)</t>
  </si>
  <si>
    <t>Proyección gasto Pago vigilancia</t>
  </si>
  <si>
    <t>Detalle</t>
  </si>
  <si>
    <t>Valor</t>
  </si>
  <si>
    <t>Pago para año 2025 (agosto- diciembre)</t>
  </si>
  <si>
    <t>Pago para año 2026 (enero a agosto 2026)</t>
  </si>
  <si>
    <t>periodo</t>
  </si>
  <si>
    <t>agosto a noviembre</t>
  </si>
  <si>
    <t xml:space="preserve">nuevo precio </t>
  </si>
  <si>
    <t>6 meses (180 días)</t>
  </si>
  <si>
    <t>6 meses por punto</t>
  </si>
  <si>
    <t>Total 6 meses por todos los puntos</t>
  </si>
  <si>
    <t>Pago para año 2025 (septiembre 16- diciembre 31)</t>
  </si>
  <si>
    <t>Pago para año 2026 (enero al 14 de marzo de 2026)</t>
  </si>
  <si>
    <t>Total 2025</t>
  </si>
  <si>
    <t>Total 2026</t>
  </si>
  <si>
    <t>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</si>
</sst>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applyBorder="1"/>
    <xf numFmtId="43" fontId="0" fillId="0" borderId="2" xfId="1" applyFont="1" applyBorder="1"/>
    <xf numFmtId="43" fontId="0" fillId="0" borderId="0" xfId="0" applyNumberFormat="1"/>
    <xf numFmtId="43" fontId="0" fillId="0" borderId="2" xfId="0" applyNumberFormat="1" applyBorder="1"/>
    <xf numFmtId="0" fontId="1" fillId="2" borderId="0" xfId="0" applyFont="1" applyFill="1" applyAlignment="1">
      <alignment vertical="center" wrapText="1"/>
    </xf>
    <xf numFmtId="43" fontId="4" fillId="0" borderId="2" xfId="0" applyNumberFormat="1" applyFont="1" applyBorder="1"/>
    <xf numFmtId="43" fontId="4" fillId="0" borderId="0" xfId="0" applyNumberFormat="1" applyFont="1"/>
    <xf numFmtId="0" fontId="4" fillId="0" borderId="0" xfId="0" applyFont="1"/>
    <xf numFmtId="0" fontId="5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7" fillId="2" borderId="2" xfId="0" applyFont="1" applyFill="1" applyBorder="1" applyAlignment="1">
      <alignment vertical="center" wrapText="1"/>
    </xf>
    <xf numFmtId="0" fontId="6" fillId="0" borderId="2" xfId="0" applyFont="1" applyBorder="1"/>
    <xf numFmtId="43" fontId="0" fillId="0" borderId="0" xfId="1" applyFont="1"/>
    <xf numFmtId="2" fontId="0" fillId="0" borderId="2" xfId="0" applyNumberFormat="1" applyBorder="1"/>
    <xf numFmtId="2" fontId="0" fillId="0" borderId="2" xfId="1" applyNumberFormat="1" applyFont="1" applyBorder="1"/>
    <xf numFmtId="43" fontId="4" fillId="0" borderId="0" xfId="1" applyFont="1"/>
    <xf numFmtId="43" fontId="0" fillId="0" borderId="2" xfId="1" applyNumberFormat="1" applyFont="1" applyBorder="1"/>
    <xf numFmtId="0" fontId="4" fillId="0" borderId="2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73EA0-5AD0-4241-B978-6920AD6157C8}">
  <sheetPr>
    <pageSetUpPr fitToPage="1"/>
  </sheetPr>
  <dimension ref="A1:W23"/>
  <sheetViews>
    <sheetView topLeftCell="B1" zoomScale="80" zoomScaleNormal="80" workbookViewId="0">
      <selection activeCell="H7" sqref="H7"/>
    </sheetView>
  </sheetViews>
  <sheetFormatPr baseColWidth="10" defaultRowHeight="15" x14ac:dyDescent="0.25"/>
  <cols>
    <col min="2" max="2" width="18.5703125" customWidth="1"/>
    <col min="4" max="4" width="13.7109375" customWidth="1"/>
    <col min="5" max="6" width="14.42578125" customWidth="1"/>
    <col min="7" max="7" width="14.7109375" customWidth="1"/>
    <col min="8" max="8" width="12" bestFit="1" customWidth="1"/>
    <col min="10" max="14" width="11.42578125" customWidth="1"/>
  </cols>
  <sheetData>
    <row r="1" spans="1:23" x14ac:dyDescent="0.25">
      <c r="A1" t="s">
        <v>28</v>
      </c>
      <c r="J1">
        <f>SUM(J2:V2)</f>
        <v>356</v>
      </c>
      <c r="K1">
        <v>365</v>
      </c>
      <c r="L1">
        <f>+K1-J1</f>
        <v>9</v>
      </c>
    </row>
    <row r="2" spans="1:23" x14ac:dyDescent="0.25">
      <c r="J2">
        <v>5</v>
      </c>
      <c r="K2">
        <v>16</v>
      </c>
      <c r="L2">
        <v>31</v>
      </c>
      <c r="M2">
        <v>30</v>
      </c>
      <c r="N2">
        <v>31</v>
      </c>
      <c r="O2">
        <v>31</v>
      </c>
      <c r="P2">
        <v>28</v>
      </c>
      <c r="Q2">
        <v>31</v>
      </c>
      <c r="R2">
        <v>30</v>
      </c>
      <c r="S2">
        <v>31</v>
      </c>
      <c r="T2">
        <v>30</v>
      </c>
      <c r="U2">
        <v>31</v>
      </c>
      <c r="V2">
        <v>31</v>
      </c>
    </row>
    <row r="3" spans="1:23" ht="45" x14ac:dyDescent="0.25">
      <c r="A3" s="1" t="s">
        <v>0</v>
      </c>
      <c r="B3" s="1" t="s">
        <v>1</v>
      </c>
      <c r="C3" s="1" t="s">
        <v>2</v>
      </c>
      <c r="D3" s="2" t="s">
        <v>3</v>
      </c>
      <c r="E3" s="3" t="s">
        <v>9</v>
      </c>
      <c r="F3" s="14" t="s">
        <v>35</v>
      </c>
      <c r="G3" s="3" t="s">
        <v>8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3" t="s">
        <v>16</v>
      </c>
      <c r="O3" s="3" t="s">
        <v>17</v>
      </c>
      <c r="P3" s="3" t="s">
        <v>18</v>
      </c>
      <c r="Q3" s="3" t="s">
        <v>19</v>
      </c>
      <c r="R3" s="3" t="s">
        <v>20</v>
      </c>
      <c r="S3" s="3" t="s">
        <v>21</v>
      </c>
      <c r="T3" s="3" t="s">
        <v>22</v>
      </c>
      <c r="U3" s="3" t="s">
        <v>23</v>
      </c>
      <c r="V3" s="3" t="s">
        <v>24</v>
      </c>
      <c r="W3" s="3" t="s">
        <v>25</v>
      </c>
    </row>
    <row r="4" spans="1:23" ht="90" x14ac:dyDescent="0.25">
      <c r="A4" s="1">
        <v>852500021</v>
      </c>
      <c r="B4" s="1" t="s">
        <v>4</v>
      </c>
      <c r="C4" s="1">
        <v>17</v>
      </c>
      <c r="D4" s="2" t="s">
        <v>5</v>
      </c>
      <c r="E4" s="4">
        <v>3023.11</v>
      </c>
      <c r="F4" s="15">
        <v>3873.64</v>
      </c>
      <c r="G4" s="4">
        <f>+E4*12</f>
        <v>36277.32</v>
      </c>
      <c r="H4" s="4">
        <f>+G4*C4</f>
        <v>616714.43999999994</v>
      </c>
      <c r="I4" s="4">
        <f>+H4/365</f>
        <v>1689.6286027397259</v>
      </c>
      <c r="J4" s="4"/>
      <c r="K4" s="4">
        <f>+I4*16</f>
        <v>27034.057643835615</v>
      </c>
      <c r="L4" s="4">
        <f>+I4*31</f>
        <v>52378.4866849315</v>
      </c>
      <c r="M4" s="4">
        <f>+I4*30</f>
        <v>50688.858082191779</v>
      </c>
      <c r="N4" s="4">
        <f>+I4*31</f>
        <v>52378.4866849315</v>
      </c>
      <c r="O4" s="4">
        <f>+I4*31</f>
        <v>52378.4866849315</v>
      </c>
      <c r="P4" s="4">
        <f>+I4*28</f>
        <v>47309.600876712328</v>
      </c>
      <c r="Q4" s="4">
        <f>+I4*31</f>
        <v>52378.4866849315</v>
      </c>
      <c r="R4" s="4">
        <f>+I4*30</f>
        <v>50688.858082191779</v>
      </c>
      <c r="S4" s="4">
        <f>+I4*31</f>
        <v>52378.4866849315</v>
      </c>
      <c r="T4" s="4">
        <f>+I4*30</f>
        <v>50688.858082191779</v>
      </c>
      <c r="U4" s="4">
        <f>+I4*31</f>
        <v>52378.4866849315</v>
      </c>
      <c r="V4" s="4">
        <f>+I4*31</f>
        <v>52378.4866849315</v>
      </c>
      <c r="W4" s="4">
        <f>SUM(J4:V4)</f>
        <v>593059.63956164382</v>
      </c>
    </row>
    <row r="5" spans="1:23" ht="90" x14ac:dyDescent="0.25">
      <c r="A5" s="1">
        <v>852500061</v>
      </c>
      <c r="B5" s="1" t="s">
        <v>6</v>
      </c>
      <c r="C5" s="1">
        <v>1</v>
      </c>
      <c r="D5" s="2" t="s">
        <v>5</v>
      </c>
      <c r="E5" s="4">
        <v>2996.76</v>
      </c>
      <c r="F5" s="15">
        <v>3839.89</v>
      </c>
      <c r="G5" s="4">
        <f>+E5*12</f>
        <v>35961.120000000003</v>
      </c>
      <c r="H5" s="4">
        <f>+G5*C5</f>
        <v>35961.120000000003</v>
      </c>
      <c r="I5" s="4">
        <f>+H5/365</f>
        <v>98.523616438356171</v>
      </c>
      <c r="J5" s="4"/>
      <c r="K5" s="4">
        <f>+I5*16</f>
        <v>1576.3778630136987</v>
      </c>
      <c r="L5" s="4">
        <f>+I5*31</f>
        <v>3054.2321095890411</v>
      </c>
      <c r="M5" s="4">
        <f>+I5*30</f>
        <v>2955.7084931506852</v>
      </c>
      <c r="N5" s="4">
        <f>+I5*31</f>
        <v>3054.2321095890411</v>
      </c>
      <c r="O5" s="4">
        <f>+I5*31</f>
        <v>3054.2321095890411</v>
      </c>
      <c r="P5" s="4">
        <f>+I5*28</f>
        <v>2758.6612602739729</v>
      </c>
      <c r="Q5" s="4">
        <f>+I5*31</f>
        <v>3054.2321095890411</v>
      </c>
      <c r="R5" s="4">
        <f>+I5*30</f>
        <v>2955.7084931506852</v>
      </c>
      <c r="S5" s="4">
        <f>+I5*31</f>
        <v>3054.2321095890411</v>
      </c>
      <c r="T5" s="4">
        <f>+I5*30</f>
        <v>2955.7084931506852</v>
      </c>
      <c r="U5" s="4">
        <f>+I5*31</f>
        <v>3054.2321095890411</v>
      </c>
      <c r="V5" s="4">
        <f>+I5*31</f>
        <v>3054.2321095890411</v>
      </c>
      <c r="W5" s="4">
        <f>SUM(J5:V5)</f>
        <v>34581.789369863014</v>
      </c>
    </row>
    <row r="6" spans="1:23" ht="75" x14ac:dyDescent="0.25">
      <c r="A6" s="1">
        <v>852500023</v>
      </c>
      <c r="B6" s="1" t="s">
        <v>7</v>
      </c>
      <c r="C6" s="1">
        <v>1</v>
      </c>
      <c r="D6" s="2" t="s">
        <v>5</v>
      </c>
      <c r="E6" s="4">
        <v>1777.52</v>
      </c>
      <c r="F6" s="15">
        <v>2221.9</v>
      </c>
      <c r="G6" s="4">
        <f>+E6*12</f>
        <v>21330.239999999998</v>
      </c>
      <c r="H6" s="4">
        <f>+G6*C6</f>
        <v>21330.239999999998</v>
      </c>
      <c r="I6" s="4">
        <f>+H6/365</f>
        <v>58.439013698630134</v>
      </c>
      <c r="J6" s="4"/>
      <c r="K6" s="4">
        <f>+I6*16</f>
        <v>935.02421917808215</v>
      </c>
      <c r="L6" s="4">
        <f>+I6*31</f>
        <v>1811.6094246575342</v>
      </c>
      <c r="M6" s="4">
        <f>+I6*30</f>
        <v>1753.1704109589041</v>
      </c>
      <c r="N6" s="4">
        <f>+I6*31</f>
        <v>1811.6094246575342</v>
      </c>
      <c r="O6" s="4">
        <f>+I6*31</f>
        <v>1811.6094246575342</v>
      </c>
      <c r="P6" s="4">
        <f>+I6*28</f>
        <v>1636.2923835616439</v>
      </c>
      <c r="Q6" s="4">
        <f>+I6*31</f>
        <v>1811.6094246575342</v>
      </c>
      <c r="R6" s="4">
        <f>+I6*30</f>
        <v>1753.1704109589041</v>
      </c>
      <c r="S6" s="4">
        <f>+I6*31</f>
        <v>1811.6094246575342</v>
      </c>
      <c r="T6" s="4">
        <f>+I6*30</f>
        <v>1753.1704109589041</v>
      </c>
      <c r="U6" s="4">
        <f>+I6*31</f>
        <v>1811.6094246575342</v>
      </c>
      <c r="V6" s="4">
        <f>+I6*31</f>
        <v>1811.6094246575342</v>
      </c>
      <c r="W6" s="4">
        <f>SUM(J6:V6)</f>
        <v>20512.093808219175</v>
      </c>
    </row>
    <row r="7" spans="1:23" x14ac:dyDescent="0.25">
      <c r="E7" s="4"/>
      <c r="F7" s="4"/>
      <c r="G7" s="4"/>
      <c r="H7" s="4">
        <f>SUM(H4:H6)</f>
        <v>674005.79999999993</v>
      </c>
      <c r="I7" s="5">
        <f t="shared" ref="I7:V7" si="0">SUM(I4:I6)</f>
        <v>1846.5912328767122</v>
      </c>
      <c r="J7" s="5">
        <f t="shared" si="0"/>
        <v>0</v>
      </c>
      <c r="K7" s="5">
        <f t="shared" si="0"/>
        <v>29545.459726027395</v>
      </c>
      <c r="L7" s="5">
        <f t="shared" si="0"/>
        <v>57244.328219178082</v>
      </c>
      <c r="M7" s="5">
        <f t="shared" si="0"/>
        <v>55397.736986301366</v>
      </c>
      <c r="N7" s="5">
        <f t="shared" si="0"/>
        <v>57244.328219178082</v>
      </c>
      <c r="O7" s="5">
        <f t="shared" si="0"/>
        <v>57244.328219178082</v>
      </c>
      <c r="P7" s="5">
        <f t="shared" si="0"/>
        <v>51704.554520547943</v>
      </c>
      <c r="Q7" s="5">
        <f t="shared" si="0"/>
        <v>57244.328219178082</v>
      </c>
      <c r="R7" s="5">
        <f t="shared" si="0"/>
        <v>55397.736986301366</v>
      </c>
      <c r="S7" s="5">
        <f t="shared" si="0"/>
        <v>57244.328219178082</v>
      </c>
      <c r="T7" s="5">
        <f t="shared" si="0"/>
        <v>55397.736986301366</v>
      </c>
      <c r="U7" s="5">
        <f t="shared" si="0"/>
        <v>57244.328219178082</v>
      </c>
      <c r="V7" s="5">
        <f t="shared" si="0"/>
        <v>57244.328219178082</v>
      </c>
      <c r="W7" s="4">
        <f>SUM(W4:W6)</f>
        <v>648153.522739726</v>
      </c>
    </row>
    <row r="9" spans="1:23" x14ac:dyDescent="0.25">
      <c r="B9" s="8" t="s">
        <v>33</v>
      </c>
      <c r="C9" t="s">
        <v>34</v>
      </c>
      <c r="D9" s="8" t="s">
        <v>16</v>
      </c>
      <c r="E9" t="s">
        <v>25</v>
      </c>
    </row>
    <row r="10" spans="1:23" ht="30" x14ac:dyDescent="0.25">
      <c r="B10" s="12" t="s">
        <v>31</v>
      </c>
      <c r="C10" s="4">
        <f>+J4+K4+L4+M4+J5+K5+L5+M5+J6+K6+L6+M6</f>
        <v>142187.52493150684</v>
      </c>
      <c r="D10" s="7">
        <f>+C10+N7</f>
        <v>199431.85315068491</v>
      </c>
      <c r="E10" s="9">
        <f>SUM(J7:N7)</f>
        <v>199431.85315068491</v>
      </c>
      <c r="F10" s="10"/>
      <c r="G10" s="10">
        <f>+E10+E11</f>
        <v>648153.522739726</v>
      </c>
      <c r="H10">
        <v>34736.74</v>
      </c>
    </row>
    <row r="11" spans="1:23" ht="45" x14ac:dyDescent="0.25">
      <c r="B11" s="12" t="s">
        <v>32</v>
      </c>
      <c r="C11" s="4">
        <f>+O4+P4+Q4+R4+S4+T4+U4+V4+O5+P5+Q5+R5+S5+T5+U5+V5+O6+P6+Q6+R6+S6+T6+U6+V6+N4+N5+N6</f>
        <v>505965.99780821911</v>
      </c>
      <c r="D11" s="4"/>
      <c r="E11" s="9">
        <f>SUM(O7:V7)</f>
        <v>448721.66958904109</v>
      </c>
      <c r="F11" s="10"/>
      <c r="G11" s="11"/>
      <c r="H11" s="6">
        <f>+H10+E10</f>
        <v>234168.5931506849</v>
      </c>
    </row>
    <row r="12" spans="1:23" x14ac:dyDescent="0.25">
      <c r="C12">
        <f>+C10+C11</f>
        <v>648153.52273972589</v>
      </c>
    </row>
    <row r="14" spans="1:23" x14ac:dyDescent="0.25">
      <c r="E14">
        <v>206000</v>
      </c>
    </row>
    <row r="15" spans="1:23" x14ac:dyDescent="0.25">
      <c r="E15" s="6">
        <f>+E10-E14</f>
        <v>-6568.1468493150896</v>
      </c>
      <c r="F15" s="6"/>
    </row>
    <row r="18" spans="2:6" x14ac:dyDescent="0.25">
      <c r="E18">
        <v>20475</v>
      </c>
    </row>
    <row r="19" spans="2:6" x14ac:dyDescent="0.25">
      <c r="E19" s="6">
        <f>+E18-E15</f>
        <v>27043.14684931509</v>
      </c>
      <c r="F19" s="6"/>
    </row>
    <row r="20" spans="2:6" x14ac:dyDescent="0.25">
      <c r="B20" s="13" t="s">
        <v>29</v>
      </c>
      <c r="C20" s="13" t="s">
        <v>30</v>
      </c>
    </row>
    <row r="21" spans="2:6" ht="45" x14ac:dyDescent="0.25">
      <c r="B21" s="13" t="s">
        <v>26</v>
      </c>
      <c r="C21" s="13">
        <v>234517.08657534246</v>
      </c>
    </row>
    <row r="22" spans="2:6" ht="45" x14ac:dyDescent="0.25">
      <c r="B22" s="13" t="s">
        <v>27</v>
      </c>
      <c r="C22" s="13">
        <v>439488.71342465753</v>
      </c>
    </row>
    <row r="23" spans="2:6" x14ac:dyDescent="0.25">
      <c r="B23" s="13" t="s">
        <v>25</v>
      </c>
      <c r="C23" s="13">
        <f>+C21+C22</f>
        <v>674005.8</v>
      </c>
    </row>
  </sheetData>
  <phoneticPr fontId="2" type="noConversion"/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48C0F-CEAB-4112-9B40-268AD1B9804E}">
  <dimension ref="A1:R18"/>
  <sheetViews>
    <sheetView tabSelected="1" workbookViewId="0">
      <selection activeCell="C11" sqref="C11"/>
    </sheetView>
  </sheetViews>
  <sheetFormatPr baseColWidth="10" defaultRowHeight="15" x14ac:dyDescent="0.25"/>
  <cols>
    <col min="2" max="2" width="18.5703125" customWidth="1"/>
    <col min="3" max="3" width="17.140625" customWidth="1"/>
    <col min="4" max="4" width="13.7109375" customWidth="1"/>
    <col min="5" max="5" width="14.42578125" customWidth="1"/>
    <col min="6" max="6" width="14.7109375" customWidth="1"/>
    <col min="7" max="7" width="12" bestFit="1" customWidth="1"/>
    <col min="9" max="13" width="0" hidden="1" customWidth="1"/>
  </cols>
  <sheetData>
    <row r="1" spans="1:18" x14ac:dyDescent="0.25">
      <c r="A1" t="s">
        <v>28</v>
      </c>
      <c r="I1">
        <v>365</v>
      </c>
      <c r="J1" t="e">
        <f>+I1-#REF!</f>
        <v>#REF!</v>
      </c>
    </row>
    <row r="2" spans="1:18" x14ac:dyDescent="0.25">
      <c r="I2">
        <v>15</v>
      </c>
      <c r="J2">
        <v>31</v>
      </c>
      <c r="K2">
        <v>30</v>
      </c>
      <c r="L2">
        <v>31</v>
      </c>
      <c r="N2">
        <v>31</v>
      </c>
      <c r="O2">
        <v>28</v>
      </c>
      <c r="P2">
        <v>14</v>
      </c>
    </row>
    <row r="3" spans="1:18" ht="60" x14ac:dyDescent="0.25">
      <c r="A3" s="1" t="s">
        <v>0</v>
      </c>
      <c r="B3" s="1" t="s">
        <v>1</v>
      </c>
      <c r="C3" s="1" t="s">
        <v>2</v>
      </c>
      <c r="D3" s="2" t="s">
        <v>3</v>
      </c>
      <c r="E3" s="14" t="s">
        <v>35</v>
      </c>
      <c r="F3" s="3" t="s">
        <v>37</v>
      </c>
      <c r="G3" s="3" t="s">
        <v>38</v>
      </c>
      <c r="H3" s="3" t="s">
        <v>11</v>
      </c>
      <c r="I3" s="3" t="s">
        <v>13</v>
      </c>
      <c r="J3" s="3" t="s">
        <v>14</v>
      </c>
      <c r="K3" s="3" t="s">
        <v>15</v>
      </c>
      <c r="L3" s="3" t="s">
        <v>16</v>
      </c>
      <c r="M3" s="3" t="s">
        <v>41</v>
      </c>
      <c r="N3" s="3" t="s">
        <v>17</v>
      </c>
      <c r="O3" s="3" t="s">
        <v>18</v>
      </c>
      <c r="P3" s="3" t="s">
        <v>19</v>
      </c>
      <c r="Q3" s="3" t="s">
        <v>42</v>
      </c>
      <c r="R3" s="3"/>
    </row>
    <row r="4" spans="1:18" ht="90" x14ac:dyDescent="0.25">
      <c r="A4" s="1">
        <v>8525000217</v>
      </c>
      <c r="B4" s="1" t="s">
        <v>4</v>
      </c>
      <c r="C4" s="1">
        <v>18</v>
      </c>
      <c r="D4" s="2" t="s">
        <v>36</v>
      </c>
      <c r="E4" s="15">
        <v>3873.64</v>
      </c>
      <c r="F4" s="5">
        <f>+E4*6</f>
        <v>23241.84</v>
      </c>
      <c r="G4" s="5">
        <f>+F4*C4</f>
        <v>418353.12</v>
      </c>
      <c r="H4" s="5">
        <f>+G4/180</f>
        <v>2324.1840000000002</v>
      </c>
      <c r="I4" s="5">
        <f>+H4*15</f>
        <v>34862.76</v>
      </c>
      <c r="J4" s="5">
        <f>+H4*31</f>
        <v>72049.704000000012</v>
      </c>
      <c r="K4" s="5">
        <f>+H4*30</f>
        <v>69725.52</v>
      </c>
      <c r="L4" s="5">
        <f>+H4*31</f>
        <v>72049.704000000012</v>
      </c>
      <c r="M4" s="5">
        <f>+I4+J4+K4+L4</f>
        <v>248687.68800000002</v>
      </c>
      <c r="N4" s="17">
        <f>+H4*31</f>
        <v>72049.704000000012</v>
      </c>
      <c r="O4" s="17">
        <f>+H4*28</f>
        <v>65077.152000000002</v>
      </c>
      <c r="P4" s="17">
        <f>+H4*14</f>
        <v>32538.576000000001</v>
      </c>
      <c r="Q4" s="17">
        <f>+N4+O4+P4</f>
        <v>169665.43200000003</v>
      </c>
      <c r="R4" s="4"/>
    </row>
    <row r="5" spans="1:18" ht="75" x14ac:dyDescent="0.25">
      <c r="A5" s="1">
        <v>8525000219</v>
      </c>
      <c r="B5" s="1" t="s">
        <v>7</v>
      </c>
      <c r="C5" s="1">
        <v>1</v>
      </c>
      <c r="D5" s="2" t="s">
        <v>36</v>
      </c>
      <c r="E5" s="15">
        <v>2221.9</v>
      </c>
      <c r="F5" s="5">
        <f>+E5*6</f>
        <v>13331.400000000001</v>
      </c>
      <c r="G5" s="5">
        <f>+F5*C5</f>
        <v>13331.400000000001</v>
      </c>
      <c r="H5" s="5">
        <f>+G5/180</f>
        <v>74.063333333333347</v>
      </c>
      <c r="I5" s="5">
        <f>+H5*15</f>
        <v>1110.9500000000003</v>
      </c>
      <c r="J5" s="5">
        <f>+H5*31</f>
        <v>2295.9633333333336</v>
      </c>
      <c r="K5" s="5">
        <f>+H5*30</f>
        <v>2221.9000000000005</v>
      </c>
      <c r="L5" s="5">
        <f>+H5*31</f>
        <v>2295.9633333333336</v>
      </c>
      <c r="M5" s="5">
        <f t="shared" ref="M5:M6" si="0">+I5+J5+K5+L5</f>
        <v>7924.7766666666685</v>
      </c>
      <c r="N5" s="17">
        <f>+H5*31</f>
        <v>2295.9633333333336</v>
      </c>
      <c r="O5" s="17">
        <f>+H5*28</f>
        <v>2073.7733333333335</v>
      </c>
      <c r="P5" s="17">
        <f>+H5*14</f>
        <v>1036.8866666666668</v>
      </c>
      <c r="Q5" s="17">
        <f t="shared" ref="Q5:Q6" si="1">+N5+O5+P5</f>
        <v>5406.6233333333348</v>
      </c>
      <c r="R5" s="4"/>
    </row>
    <row r="6" spans="1:18" x14ac:dyDescent="0.25">
      <c r="E6" s="4"/>
      <c r="F6" s="5"/>
      <c r="G6" s="5">
        <f>SUM(G4:G5)</f>
        <v>431684.52</v>
      </c>
      <c r="H6" s="5">
        <f>SUM(H4:H5)</f>
        <v>2398.2473333333337</v>
      </c>
      <c r="I6" s="5">
        <f>SUM(I4:I5)</f>
        <v>35973.71</v>
      </c>
      <c r="J6" s="5">
        <f>SUM(J4:J5)</f>
        <v>74345.667333333346</v>
      </c>
      <c r="K6" s="5">
        <f>SUM(K4:K5)</f>
        <v>71947.42</v>
      </c>
      <c r="L6" s="5">
        <f>SUM(L4:L5)</f>
        <v>74345.667333333346</v>
      </c>
      <c r="M6" s="5">
        <f t="shared" si="0"/>
        <v>256612.4646666667</v>
      </c>
      <c r="N6" s="18">
        <f>SUM(N4:N5)</f>
        <v>74345.667333333346</v>
      </c>
      <c r="O6" s="18">
        <f>SUM(O4:O5)</f>
        <v>67150.925333333333</v>
      </c>
      <c r="P6" s="18">
        <f>SUM(P4:P5)</f>
        <v>33575.462666666666</v>
      </c>
      <c r="Q6" s="17">
        <f t="shared" si="1"/>
        <v>175072.05533333332</v>
      </c>
      <c r="R6" s="5"/>
    </row>
    <row r="7" spans="1:18" x14ac:dyDescent="0.25">
      <c r="E7">
        <f>+E5*6</f>
        <v>13331.400000000001</v>
      </c>
      <c r="F7">
        <f>+E7/180</f>
        <v>74.063333333333347</v>
      </c>
    </row>
    <row r="8" spans="1:18" x14ac:dyDescent="0.25">
      <c r="B8" s="12" t="s">
        <v>43</v>
      </c>
      <c r="C8" s="21" t="s">
        <v>30</v>
      </c>
      <c r="D8" s="8"/>
    </row>
    <row r="9" spans="1:18" ht="45" x14ac:dyDescent="0.25">
      <c r="B9" s="12" t="s">
        <v>39</v>
      </c>
      <c r="C9" s="7">
        <f>+I6+J6+K6+L6</f>
        <v>256612.4646666667</v>
      </c>
      <c r="D9" s="7"/>
      <c r="E9" s="19"/>
      <c r="F9" s="19"/>
      <c r="G9" s="16"/>
      <c r="H9" s="16"/>
      <c r="J9" s="6"/>
    </row>
    <row r="10" spans="1:18" ht="45" x14ac:dyDescent="0.25">
      <c r="B10" s="12" t="s">
        <v>40</v>
      </c>
      <c r="C10" s="7">
        <f>+N6+O6+P6</f>
        <v>175072.05533333332</v>
      </c>
      <c r="D10" s="4"/>
      <c r="E10" s="5"/>
      <c r="F10" s="5"/>
      <c r="G10" s="5"/>
    </row>
    <row r="11" spans="1:18" x14ac:dyDescent="0.25">
      <c r="C11" s="20">
        <f>+C9+C10</f>
        <v>431684.52</v>
      </c>
    </row>
    <row r="14" spans="1:18" x14ac:dyDescent="0.25">
      <c r="E14" s="6"/>
    </row>
    <row r="18" spans="5:5" x14ac:dyDescent="0.25">
      <c r="E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nueva proyección precios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DTHA</dc:creator>
  <cp:lastModifiedBy>DTHA</cp:lastModifiedBy>
  <cp:lastPrinted>2025-08-06T21:29:01Z</cp:lastPrinted>
  <dcterms:created xsi:type="dcterms:W3CDTF">2025-07-16T19:30:33Z</dcterms:created>
  <dcterms:modified xsi:type="dcterms:W3CDTF">2025-09-03T22:07:11Z</dcterms:modified>
</cp:coreProperties>
</file>